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945b69ec0f807708402b1c2aab4c134e0a2d042a/49008056514/48defcd9-3fb2-415c-a854-ea8ef7ff4902/"/>
    </mc:Choice>
  </mc:AlternateContent>
  <xr:revisionPtr revIDLastSave="0" documentId="13_ncr:1_{E451E2E8-0A8E-47FA-AA9A-B7161F6FFBEA}" xr6:coauthVersionLast="36" xr6:coauthVersionMax="36" xr10:uidLastSave="{00000000-0000-0000-0000-000000000000}"/>
  <bookViews>
    <workbookView xWindow="0" yWindow="0" windowWidth="30720" windowHeight="12510" xr2:uid="{00000000-000D-0000-FFFF-FFFF00000000}"/>
  </bookViews>
  <sheets>
    <sheet name="Lisa 1. Justiitsministeerium" sheetId="1" r:id="rId1"/>
  </sheets>
  <externalReferences>
    <externalReference r:id="rId2"/>
  </externalReferences>
  <definedNames>
    <definedName name="_xlnm._FilterDatabase" localSheetId="0" hidden="1">'Lisa 1. Justiitsministeerium'!$A$5:$E$31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50" i="1"/>
  <c r="G49" i="1" s="1"/>
  <c r="G7" i="1"/>
  <c r="G8" i="1"/>
  <c r="E50" i="1"/>
  <c r="F50" i="1"/>
  <c r="F49" i="1"/>
  <c r="F10" i="1" l="1"/>
  <c r="F9" i="1"/>
  <c r="H10" i="1"/>
  <c r="H13" i="1"/>
  <c r="H14" i="1"/>
  <c r="H15" i="1"/>
  <c r="H16" i="1"/>
  <c r="H17" i="1"/>
  <c r="H18" i="1"/>
  <c r="H19" i="1"/>
  <c r="H7" i="1"/>
  <c r="E9" i="1" l="1"/>
  <c r="F11" i="1"/>
  <c r="F6" i="1"/>
  <c r="E6" i="1"/>
  <c r="F8" i="1"/>
  <c r="F7" i="1"/>
  <c r="G105" i="1"/>
  <c r="G113" i="1"/>
  <c r="H116" i="1"/>
  <c r="H115" i="1"/>
  <c r="F113" i="1"/>
  <c r="E113" i="1"/>
  <c r="F110" i="1"/>
  <c r="G110" i="1"/>
  <c r="F106" i="1"/>
  <c r="H106" i="1" s="1"/>
  <c r="G106" i="1"/>
  <c r="F120" i="1"/>
  <c r="G120" i="1"/>
  <c r="F99" i="1"/>
  <c r="G99" i="1"/>
  <c r="F96" i="1"/>
  <c r="H96" i="1" s="1"/>
  <c r="G96" i="1"/>
  <c r="F91" i="1"/>
  <c r="G91" i="1"/>
  <c r="G90" i="1"/>
  <c r="F84" i="1"/>
  <c r="H84" i="1" s="1"/>
  <c r="G84" i="1"/>
  <c r="F80" i="1"/>
  <c r="G80" i="1"/>
  <c r="F77" i="1"/>
  <c r="H77" i="1" s="1"/>
  <c r="G77" i="1"/>
  <c r="F74" i="1"/>
  <c r="H74" i="1" s="1"/>
  <c r="G74" i="1"/>
  <c r="F67" i="1"/>
  <c r="G67" i="1"/>
  <c r="G44" i="1"/>
  <c r="F44" i="1"/>
  <c r="F56" i="1"/>
  <c r="F64" i="1"/>
  <c r="G64" i="1"/>
  <c r="G63" i="1" s="1"/>
  <c r="H54" i="1"/>
  <c r="H50" i="1"/>
  <c r="F53" i="1"/>
  <c r="G56" i="1"/>
  <c r="H56" i="1" s="1"/>
  <c r="H51" i="1"/>
  <c r="H52" i="1"/>
  <c r="H53" i="1"/>
  <c r="H57" i="1"/>
  <c r="H58" i="1"/>
  <c r="H59" i="1"/>
  <c r="H61" i="1"/>
  <c r="H65" i="1"/>
  <c r="H68" i="1"/>
  <c r="H69" i="1"/>
  <c r="H71" i="1"/>
  <c r="H75" i="1"/>
  <c r="H78" i="1"/>
  <c r="H81" i="1"/>
  <c r="H82" i="1"/>
  <c r="H85" i="1"/>
  <c r="H86" i="1"/>
  <c r="H88" i="1"/>
  <c r="H91" i="1"/>
  <c r="H92" i="1"/>
  <c r="H93" i="1"/>
  <c r="H94" i="1"/>
  <c r="H97" i="1"/>
  <c r="H99" i="1"/>
  <c r="H100" i="1"/>
  <c r="H101" i="1"/>
  <c r="H103" i="1"/>
  <c r="H107" i="1"/>
  <c r="H108" i="1"/>
  <c r="H110" i="1"/>
  <c r="H111" i="1"/>
  <c r="H114" i="1"/>
  <c r="H118" i="1"/>
  <c r="H120" i="1"/>
  <c r="H121" i="1"/>
  <c r="H122" i="1"/>
  <c r="H123" i="1"/>
  <c r="H124" i="1"/>
  <c r="H125" i="1"/>
  <c r="H126" i="1"/>
  <c r="H49" i="1"/>
  <c r="F39" i="1"/>
  <c r="G39" i="1"/>
  <c r="G31" i="1" s="1"/>
  <c r="F35" i="1"/>
  <c r="H35" i="1" s="1"/>
  <c r="F32" i="1"/>
  <c r="H32" i="1" s="1"/>
  <c r="G32" i="1"/>
  <c r="H26" i="1"/>
  <c r="H27" i="1"/>
  <c r="H29" i="1"/>
  <c r="H33" i="1"/>
  <c r="H36" i="1"/>
  <c r="H37" i="1"/>
  <c r="H40" i="1"/>
  <c r="H41" i="1"/>
  <c r="H42" i="1"/>
  <c r="H44" i="1"/>
  <c r="H45" i="1"/>
  <c r="H46" i="1"/>
  <c r="H47" i="1"/>
  <c r="F25" i="1"/>
  <c r="G25" i="1"/>
  <c r="H23" i="1"/>
  <c r="H8" i="1" l="1"/>
  <c r="H113" i="1"/>
  <c r="F105" i="1"/>
  <c r="F90" i="1"/>
  <c r="H90" i="1" s="1"/>
  <c r="H80" i="1"/>
  <c r="G73" i="1"/>
  <c r="F73" i="1"/>
  <c r="H67" i="1"/>
  <c r="F63" i="1"/>
  <c r="H63" i="1" s="1"/>
  <c r="H64" i="1"/>
  <c r="H39" i="1"/>
  <c r="F31" i="1"/>
  <c r="H25" i="1"/>
  <c r="F22" i="1"/>
  <c r="G22" i="1"/>
  <c r="E18" i="1"/>
  <c r="F19" i="1"/>
  <c r="G19" i="1"/>
  <c r="E19" i="1"/>
  <c r="F18" i="1"/>
  <c r="G18" i="1"/>
  <c r="F17" i="1"/>
  <c r="G17" i="1"/>
  <c r="E17" i="1"/>
  <c r="F16" i="1"/>
  <c r="G16" i="1"/>
  <c r="E16" i="1"/>
  <c r="F15" i="1"/>
  <c r="G15" i="1"/>
  <c r="E15" i="1"/>
  <c r="F14" i="1"/>
  <c r="G14" i="1"/>
  <c r="E14" i="1"/>
  <c r="F13" i="1"/>
  <c r="G13" i="1"/>
  <c r="E13" i="1"/>
  <c r="F12" i="1"/>
  <c r="G12" i="1"/>
  <c r="E12" i="1"/>
  <c r="E11" i="1"/>
  <c r="G11" i="1"/>
  <c r="H11" i="1" s="1"/>
  <c r="H12" i="1" l="1"/>
  <c r="G9" i="1"/>
  <c r="H22" i="1"/>
  <c r="G10" i="1"/>
  <c r="F21" i="1"/>
  <c r="G21" i="1"/>
  <c r="E110" i="1"/>
  <c r="E111" i="1"/>
  <c r="E97" i="1"/>
  <c r="E96" i="1" s="1"/>
  <c r="E78" i="1"/>
  <c r="E77" i="1" s="1"/>
  <c r="E65" i="1"/>
  <c r="E64" i="1" s="1"/>
  <c r="E51" i="1"/>
  <c r="E36" i="1"/>
  <c r="E35" i="1" s="1"/>
  <c r="E23" i="1"/>
  <c r="E22" i="1" s="1"/>
  <c r="E107" i="1"/>
  <c r="E32" i="1"/>
  <c r="H9" i="1" l="1"/>
  <c r="G6" i="1"/>
  <c r="H6" i="1" s="1"/>
  <c r="H21" i="1"/>
  <c r="E39" i="1"/>
  <c r="E44" i="1"/>
  <c r="E56" i="1"/>
  <c r="E120" i="1"/>
  <c r="E49" i="1" l="1"/>
  <c r="E106" i="1" l="1"/>
  <c r="E99" i="1"/>
  <c r="E91" i="1"/>
  <c r="E84" i="1"/>
  <c r="E80" i="1"/>
  <c r="E74" i="1"/>
  <c r="E67" i="1"/>
  <c r="E25" i="1"/>
  <c r="E21" i="1" l="1"/>
  <c r="E31" i="1"/>
  <c r="H31" i="1" s="1"/>
  <c r="E105" i="1"/>
  <c r="H105" i="1" s="1"/>
  <c r="E63" i="1"/>
  <c r="E73" i="1"/>
  <c r="H73" i="1" s="1"/>
  <c r="E10" i="1"/>
  <c r="E90" i="1"/>
</calcChain>
</file>

<file path=xl/sharedStrings.xml><?xml version="1.0" encoding="utf-8"?>
<sst xmlns="http://schemas.openxmlformats.org/spreadsheetml/2006/main" count="119" uniqueCount="62">
  <si>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</si>
  <si>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</si>
  <si>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</si>
  <si>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</si>
  <si>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</si>
  <si>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</si>
  <si>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</si>
  <si>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</si>
  <si>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</si>
  <si>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</si>
  <si>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</si>
  <si>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</si>
  <si>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</si>
  <si>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</si>
  <si>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</si>
  <si>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Justiitsministeerium</t>
  </si>
  <si>
    <t>Lisa 1</t>
  </si>
  <si>
    <t>Programmi tegevus: Intellektuaalse omandi valdkonna rakendamine</t>
  </si>
  <si>
    <t>Programmi tegevus: Karistuste täideviimise korraldamine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</si>
  <si>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</si>
  <si>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</si>
  <si>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</si>
  <si>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</si>
  <si>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>SE030009</t>
  </si>
  <si>
    <t>Sotsiaaltoetused</t>
  </si>
  <si>
    <t>Sihtotstarbelised toetused</t>
  </si>
  <si>
    <t>Liikmemaksud</t>
  </si>
  <si>
    <t>Välistoetus ning sellest sõltuvad vahendid</t>
  </si>
  <si>
    <t>Antud mittesihtotstarbelised toetused</t>
  </si>
  <si>
    <t>SE000099</t>
  </si>
  <si>
    <t>IN000099</t>
  </si>
  <si>
    <t>sihtotstarbelised toetused</t>
  </si>
  <si>
    <t>õigusabi ja Advokatuuri poolt avalik-õiguslike ülesannete täitmine</t>
  </si>
  <si>
    <t>SE030002</t>
  </si>
  <si>
    <t>Tegevuskulud</t>
  </si>
  <si>
    <t>Käibemaks RKAS</t>
  </si>
  <si>
    <t>SE030003</t>
  </si>
  <si>
    <t>INVESTEERINGUD</t>
  </si>
  <si>
    <t>IN004000</t>
  </si>
  <si>
    <t>Kohtute reserv arvestuslikud tööjõukulud</t>
  </si>
  <si>
    <t>Kohtute reserv kindlaksmääratud tööjõukulud</t>
  </si>
  <si>
    <t>Kohtute reserv majandamiskulud</t>
  </si>
  <si>
    <t>Kohtute reserv majandamiskulude käibemaks</t>
  </si>
  <si>
    <t>Vanglate reserv kindlaksmääratud tööjõukulud</t>
  </si>
  <si>
    <t>Vanglate reserv majandamiskulud</t>
  </si>
  <si>
    <t>Vanglate reserv masinad ja seadmed</t>
  </si>
  <si>
    <t>Vanglate reserv majandamiskulude käibemaks</t>
  </si>
  <si>
    <t>Vanglate reserv investeeringute käibemaks</t>
  </si>
  <si>
    <t xml:space="preserve">Käibemaks </t>
  </si>
  <si>
    <t>sh vanglate reserv</t>
  </si>
  <si>
    <t>sh kohtute reserv</t>
  </si>
  <si>
    <t>Käibemaks välistoetus ning sellest sõltuvad vahendid</t>
  </si>
  <si>
    <t>Justiitsministeeriumi 2022. aasta eelarve</t>
  </si>
  <si>
    <t xml:space="preserve">2022. a eelarve </t>
  </si>
  <si>
    <t>Investeeringud</t>
  </si>
  <si>
    <t>sh investeeringute käibemaks</t>
  </si>
  <si>
    <t>Eelarve muudatused</t>
  </si>
  <si>
    <t>Ülekantavad vahendid</t>
  </si>
  <si>
    <t>2022. a eelarve kokku</t>
  </si>
  <si>
    <t>ELA USA Inc ja EV kohtuvaidluse kulud</t>
  </si>
  <si>
    <t>VR030306</t>
  </si>
  <si>
    <t>2022. a käskkirja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</si>
</sst>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8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11" fillId="0" borderId="0" xfId="1" applyFont="1" applyBorder="1"/>
    <xf numFmtId="0" fontId="6" fillId="0" borderId="0" xfId="1" applyFont="1" applyFill="1"/>
    <xf numFmtId="0" fontId="12" fillId="0" borderId="0" xfId="1" applyFont="1" applyFill="1" applyBorder="1" applyAlignment="1">
      <alignment horizontal="left" vertical="center" wrapText="1"/>
    </xf>
    <xf numFmtId="3" fontId="12" fillId="0" borderId="0" xfId="1" applyNumberFormat="1" applyFont="1" applyFill="1" applyBorder="1" applyAlignment="1">
      <alignment horizontal="right" vertical="center" wrapText="1"/>
    </xf>
    <xf numFmtId="0" fontId="13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3" fontId="14" fillId="0" borderId="0" xfId="1" applyNumberFormat="1" applyFont="1"/>
    <xf numFmtId="0" fontId="15" fillId="2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6" fillId="0" borderId="0" xfId="0" applyFont="1"/>
    <xf numFmtId="3" fontId="9" fillId="0" borderId="0" xfId="3" applyNumberFormat="1" applyFont="1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15" fillId="0" borderId="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15" fillId="0" borderId="0" xfId="2" applyNumberFormat="1" applyFont="1" applyFill="1" applyBorder="1" applyAlignment="1">
      <alignment horizontal="center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6" fillId="0" borderId="0" xfId="2" applyNumberFormat="1" applyFont="1"/>
    <xf numFmtId="3" fontId="15" fillId="0" borderId="0" xfId="2" applyNumberFormat="1" applyFont="1" applyFill="1" applyBorder="1" applyAlignment="1">
      <alignment horizontal="right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center" vertical="center" wrapText="1"/>
    </xf>
    <xf numFmtId="0" fontId="19" fillId="0" borderId="0" xfId="2" applyFont="1" applyBorder="1" applyAlignment="1">
      <alignment horizontal="center"/>
    </xf>
    <xf numFmtId="0" fontId="19" fillId="0" borderId="0" xfId="2" applyFont="1" applyFill="1" applyBorder="1" applyAlignment="1">
      <alignment horizontal="center"/>
    </xf>
    <xf numFmtId="0" fontId="4" fillId="0" borderId="0" xfId="2" applyFont="1"/>
    <xf numFmtId="0" fontId="5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4" fillId="0" borderId="0" xfId="2" applyFont="1" applyBorder="1" applyAlignment="1"/>
    <xf numFmtId="0" fontId="20" fillId="0" borderId="0" xfId="2" applyFont="1" applyFill="1" applyBorder="1" applyAlignment="1">
      <alignment horizontal="center" vertical="center" wrapText="1"/>
    </xf>
    <xf numFmtId="3" fontId="20" fillId="0" borderId="0" xfId="2" applyNumberFormat="1" applyFont="1" applyFill="1" applyBorder="1" applyAlignment="1">
      <alignment horizontal="center" vertical="center" wrapText="1"/>
    </xf>
    <xf numFmtId="3" fontId="20" fillId="0" borderId="0" xfId="2" applyNumberFormat="1" applyFont="1" applyFill="1"/>
    <xf numFmtId="0" fontId="21" fillId="0" borderId="0" xfId="0" applyFont="1"/>
    <xf numFmtId="3" fontId="22" fillId="0" borderId="0" xfId="2" applyNumberFormat="1" applyFont="1" applyFill="1" applyBorder="1" applyAlignment="1">
      <alignment horizontal="right" vertical="center" wrapText="1"/>
    </xf>
    <xf numFmtId="3" fontId="23" fillId="0" borderId="0" xfId="0" applyNumberFormat="1" applyFont="1"/>
    <xf numFmtId="0" fontId="4" fillId="0" borderId="0" xfId="3" applyFont="1" applyAlignment="1">
      <alignment horizontal="center"/>
    </xf>
    <xf numFmtId="0" fontId="4" fillId="0" borderId="0" xfId="3" applyFont="1"/>
    <xf numFmtId="0" fontId="15" fillId="0" borderId="0" xfId="1" applyFont="1"/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15" fillId="0" borderId="0" xfId="3" applyFont="1" applyBorder="1" applyAlignment="1">
      <alignment horizontal="center"/>
    </xf>
    <xf numFmtId="3" fontId="15" fillId="0" borderId="0" xfId="3" applyNumberFormat="1" applyFont="1" applyBorder="1"/>
    <xf numFmtId="0" fontId="15" fillId="0" borderId="0" xfId="1" applyFont="1" applyBorder="1" applyAlignment="1">
      <alignment horizontal="left" indent="1"/>
    </xf>
    <xf numFmtId="0" fontId="15" fillId="0" borderId="0" xfId="2" applyFont="1" applyBorder="1" applyAlignment="1">
      <alignment horizontal="left" indent="1"/>
    </xf>
    <xf numFmtId="0" fontId="15" fillId="0" borderId="0" xfId="2" applyFont="1" applyBorder="1" applyAlignment="1">
      <alignment horizontal="center"/>
    </xf>
    <xf numFmtId="0" fontId="15" fillId="0" borderId="0" xfId="2" applyFont="1" applyFill="1" applyBorder="1" applyAlignment="1">
      <alignment horizontal="center"/>
    </xf>
    <xf numFmtId="0" fontId="24" fillId="0" borderId="0" xfId="1" applyFont="1" applyBorder="1"/>
    <xf numFmtId="0" fontId="15" fillId="0" borderId="0" xfId="2" applyFont="1" applyAlignment="1">
      <alignment horizontal="center"/>
    </xf>
    <xf numFmtId="0" fontId="15" fillId="0" borderId="0" xfId="3" applyFont="1" applyBorder="1" applyAlignment="1">
      <alignment horizontal="left" indent="1"/>
    </xf>
    <xf numFmtId="0" fontId="15" fillId="0" borderId="0" xfId="3" applyFont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2" fillId="0" borderId="0" xfId="1" applyFont="1" applyFill="1" applyBorder="1" applyAlignment="1">
      <alignment horizontal="left" vertical="center" wrapText="1" indent="2"/>
    </xf>
    <xf numFmtId="3" fontId="18" fillId="0" borderId="0" xfId="1" applyNumberFormat="1" applyFont="1" applyFill="1" applyBorder="1" applyAlignment="1">
      <alignment horizontal="right" vertical="center" wrapText="1"/>
    </xf>
    <xf numFmtId="0" fontId="14" fillId="0" borderId="0" xfId="2" applyFont="1" applyFill="1" applyBorder="1" applyAlignment="1">
      <alignment horizontal="center"/>
    </xf>
    <xf numFmtId="0" fontId="21" fillId="0" borderId="0" xfId="0" applyFont="1" applyAlignment="1">
      <alignment horizontal="left" indent="1"/>
    </xf>
    <xf numFmtId="3" fontId="4" fillId="0" borderId="0" xfId="3" applyNumberFormat="1" applyFont="1" applyBorder="1"/>
    <xf numFmtId="0" fontId="15" fillId="0" borderId="0" xfId="3" applyFont="1" applyFill="1" applyBorder="1" applyAlignment="1">
      <alignment horizontal="left" indent="1"/>
    </xf>
    <xf numFmtId="3" fontId="15" fillId="0" borderId="0" xfId="3" applyNumberFormat="1" applyFont="1" applyFill="1" applyBorder="1"/>
    <xf numFmtId="0" fontId="15" fillId="0" borderId="0" xfId="1" applyFont="1" applyFill="1"/>
    <xf numFmtId="3" fontId="15" fillId="0" borderId="0" xfId="1" applyNumberFormat="1" applyFont="1"/>
    <xf numFmtId="3" fontId="9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8"/>
  <sheetViews>
    <sheetView showZeros="0" tabSelected="1" zoomScale="90" zoomScaleNormal="9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K50" sqref="K50"/>
    </sheetView>
  </sheetViews>
  <sheetFormatPr defaultColWidth="9.42578125" defaultRowHeight="12.75" x14ac:dyDescent="0.2"/>
  <cols>
    <col min="1" max="1" width="81.85546875" style="1" customWidth="1"/>
    <col min="2" max="3" width="7.28515625" style="2" customWidth="1"/>
    <col min="4" max="4" width="9.28515625" style="1" customWidth="1"/>
    <col min="5" max="5" width="19.140625" style="1" bestFit="1" customWidth="1"/>
    <col min="6" max="6" width="17.28515625" style="1" customWidth="1"/>
    <col min="7" max="7" width="17.7109375" style="1" customWidth="1"/>
    <col min="8" max="8" width="17" style="1" customWidth="1"/>
    <col min="9" max="9" width="10.140625" style="1" bestFit="1" customWidth="1"/>
    <col min="10" max="10" width="16.140625" style="1" customWidth="1"/>
    <col min="11" max="11" width="10.5703125" style="1" customWidth="1"/>
    <col min="12" max="12" width="9.42578125" style="1"/>
    <col min="13" max="13" width="9.7109375" style="1" bestFit="1" customWidth="1"/>
    <col min="14" max="16384" width="9.42578125" style="1"/>
  </cols>
  <sheetData>
    <row r="1" spans="1:12" x14ac:dyDescent="0.2">
      <c r="A1" s="3"/>
      <c r="H1" s="26" t="s">
        <v>61</v>
      </c>
    </row>
    <row r="2" spans="1:12" x14ac:dyDescent="0.2">
      <c r="A2" s="25"/>
      <c r="G2" s="3"/>
      <c r="H2" s="27" t="s">
        <v>16</v>
      </c>
      <c r="J2" s="3"/>
      <c r="K2" s="3"/>
      <c r="L2" s="3"/>
    </row>
    <row r="3" spans="1:12" ht="15.75" x14ac:dyDescent="0.25">
      <c r="A3" s="29" t="s">
        <v>52</v>
      </c>
      <c r="E3" s="5"/>
      <c r="G3" s="3"/>
      <c r="H3" s="3"/>
      <c r="J3" s="3"/>
      <c r="K3" s="3"/>
      <c r="L3" s="3"/>
    </row>
    <row r="4" spans="1:12" ht="15" customHeight="1" x14ac:dyDescent="0.2">
      <c r="A4" s="4"/>
      <c r="E4" s="3"/>
      <c r="F4" s="6"/>
      <c r="H4" s="3"/>
    </row>
    <row r="5" spans="1:12" s="4" customFormat="1" ht="25.5" x14ac:dyDescent="0.2">
      <c r="A5" s="30"/>
      <c r="B5" s="30" t="s">
        <v>0</v>
      </c>
      <c r="C5" s="30" t="s">
        <v>2</v>
      </c>
      <c r="D5" s="30" t="s">
        <v>1</v>
      </c>
      <c r="E5" s="30" t="s">
        <v>53</v>
      </c>
      <c r="F5" s="30" t="s">
        <v>56</v>
      </c>
      <c r="G5" s="30" t="s">
        <v>57</v>
      </c>
      <c r="H5" s="30" t="s">
        <v>58</v>
      </c>
    </row>
    <row r="6" spans="1:12" s="22" customFormat="1" ht="17.25" x14ac:dyDescent="0.2">
      <c r="A6" s="23" t="s">
        <v>15</v>
      </c>
      <c r="B6" s="7"/>
      <c r="C6" s="7"/>
      <c r="D6" s="7"/>
      <c r="E6" s="24">
        <f>E9+E17+E18</f>
        <v>31749028.523065686</v>
      </c>
      <c r="F6" s="24">
        <f>F9+F17+F18</f>
        <v>-453757.00000000023</v>
      </c>
      <c r="G6" s="24">
        <f>G9+G17+G18</f>
        <v>3105540.0000000037</v>
      </c>
      <c r="H6" s="24">
        <f>E6+F6+G6</f>
        <v>34400811.523065686</v>
      </c>
      <c r="J6" s="24"/>
    </row>
    <row r="7" spans="1:12" s="22" customFormat="1" ht="17.25" x14ac:dyDescent="0.2">
      <c r="A7" s="78" t="s">
        <v>50</v>
      </c>
      <c r="B7" s="7"/>
      <c r="C7" s="7"/>
      <c r="D7" s="7"/>
      <c r="E7" s="79">
        <v>1417738</v>
      </c>
      <c r="F7" s="79">
        <f>F52+F53+F54+F59</f>
        <v>-225471</v>
      </c>
      <c r="G7" s="79">
        <f>G52+G53+G54+G59</f>
        <v>0</v>
      </c>
      <c r="H7" s="79">
        <f>E7+F7+G7</f>
        <v>1192267</v>
      </c>
      <c r="J7" s="79"/>
    </row>
    <row r="8" spans="1:12" s="22" customFormat="1" ht="17.25" x14ac:dyDescent="0.2">
      <c r="A8" s="78" t="s">
        <v>49</v>
      </c>
      <c r="B8" s="7"/>
      <c r="C8" s="7"/>
      <c r="D8" s="7"/>
      <c r="E8" s="79">
        <v>2301939</v>
      </c>
      <c r="F8" s="79">
        <f>F37+F42+F45</f>
        <v>-263247</v>
      </c>
      <c r="G8" s="79">
        <f>G37+G42+G45</f>
        <v>0</v>
      </c>
      <c r="H8" s="79">
        <f t="shared" ref="H8:J8" si="0">E8+F8+G8</f>
        <v>2038692</v>
      </c>
      <c r="J8" s="79"/>
    </row>
    <row r="9" spans="1:12" s="28" customFormat="1" ht="17.25" x14ac:dyDescent="0.3">
      <c r="A9" s="33" t="s">
        <v>14</v>
      </c>
      <c r="B9" s="10"/>
      <c r="C9" s="12"/>
      <c r="D9" s="11"/>
      <c r="E9" s="34">
        <f>E10+E11+E12+E13+E14+E15+E16</f>
        <v>30337461.523065686</v>
      </c>
      <c r="F9" s="34">
        <f>F10+F11+F12+F13+F14+F15+F16</f>
        <v>-453757.00000000023</v>
      </c>
      <c r="G9" s="34">
        <f t="shared" ref="G9" si="1">G10+G11+G12+G13+G14+G15+G16</f>
        <v>3105540.0000000037</v>
      </c>
      <c r="H9" s="24">
        <f>E9+F9+G9</f>
        <v>32989244.52306569</v>
      </c>
      <c r="J9" s="24"/>
    </row>
    <row r="10" spans="1:12" s="28" customFormat="1" ht="15.75" x14ac:dyDescent="0.25">
      <c r="A10" s="9" t="s">
        <v>17</v>
      </c>
      <c r="B10" s="10"/>
      <c r="C10" s="12"/>
      <c r="D10" s="11"/>
      <c r="E10" s="34">
        <f>E22+E25+E29</f>
        <v>563641.34558245249</v>
      </c>
      <c r="F10" s="34">
        <f>F22+F25+F29</f>
        <v>-1825.7052987483357</v>
      </c>
      <c r="G10" s="34">
        <f t="shared" ref="G10" si="2">G22+G25+G29</f>
        <v>99986.398038858795</v>
      </c>
      <c r="H10" s="34">
        <f t="shared" ref="H10:J19" si="3">E10+F10+G10</f>
        <v>661802.03832256293</v>
      </c>
      <c r="I10" s="87"/>
      <c r="J10" s="34"/>
    </row>
    <row r="11" spans="1:12" s="28" customFormat="1" ht="15.75" x14ac:dyDescent="0.25">
      <c r="A11" s="9" t="s">
        <v>18</v>
      </c>
      <c r="B11" s="10"/>
      <c r="C11" s="12"/>
      <c r="D11" s="11"/>
      <c r="E11" s="34">
        <f>E32+E35+E39+E47</f>
        <v>4174048.5710321586</v>
      </c>
      <c r="F11" s="34">
        <f>F32+F35+F39+F47</f>
        <v>-241903.75459884782</v>
      </c>
      <c r="G11" s="34">
        <f t="shared" ref="G11" si="4">G32+G35+G39+G47</f>
        <v>141274.784226574</v>
      </c>
      <c r="H11" s="34">
        <f t="shared" si="3"/>
        <v>4073419.6006598845</v>
      </c>
      <c r="I11" s="87"/>
      <c r="J11" s="34"/>
    </row>
    <row r="12" spans="1:12" s="4" customFormat="1" ht="15.75" x14ac:dyDescent="0.25">
      <c r="A12" s="9" t="s">
        <v>19</v>
      </c>
      <c r="B12" s="14"/>
      <c r="C12" s="14"/>
      <c r="D12" s="15"/>
      <c r="E12" s="34">
        <f>E50+E56+E61</f>
        <v>3605876.8327119597</v>
      </c>
      <c r="F12" s="34">
        <f t="shared" ref="F12:G12" si="5">F50+F56+F61</f>
        <v>-229821.41252673086</v>
      </c>
      <c r="G12" s="34">
        <f t="shared" si="5"/>
        <v>400375.963696033</v>
      </c>
      <c r="H12" s="34">
        <f t="shared" si="3"/>
        <v>3776431.3838812616</v>
      </c>
      <c r="I12" s="6"/>
      <c r="J12" s="34"/>
    </row>
    <row r="13" spans="1:12" s="4" customFormat="1" ht="15.75" x14ac:dyDescent="0.25">
      <c r="A13" s="9" t="s">
        <v>3</v>
      </c>
      <c r="B13" s="31"/>
      <c r="C13" s="31"/>
      <c r="D13" s="31"/>
      <c r="E13" s="34">
        <f>E64+E67+E71</f>
        <v>989464.72804223956</v>
      </c>
      <c r="F13" s="34">
        <f t="shared" ref="F13:G13" si="6">F64+F67+F71</f>
        <v>-1813.3005648230974</v>
      </c>
      <c r="G13" s="34">
        <f t="shared" si="6"/>
        <v>175141.845458767</v>
      </c>
      <c r="H13" s="34">
        <f t="shared" si="3"/>
        <v>1162793.2729361835</v>
      </c>
      <c r="I13" s="6"/>
      <c r="J13" s="34"/>
    </row>
    <row r="14" spans="1:12" s="4" customFormat="1" ht="15.75" x14ac:dyDescent="0.25">
      <c r="A14" s="9" t="s">
        <v>20</v>
      </c>
      <c r="B14" s="32"/>
      <c r="C14" s="32"/>
      <c r="D14" s="32"/>
      <c r="E14" s="34">
        <f>E74+E77+E80+E84+E88</f>
        <v>4660302.8367794706</v>
      </c>
      <c r="F14" s="34">
        <f t="shared" ref="F14:G14" si="7">F74+F77+F80+F84+F88</f>
        <v>35241.143809858768</v>
      </c>
      <c r="G14" s="34">
        <f t="shared" si="7"/>
        <v>448060.98363942798</v>
      </c>
      <c r="H14" s="34">
        <f t="shared" si="3"/>
        <v>5143604.9642287577</v>
      </c>
      <c r="I14" s="6"/>
      <c r="J14" s="34"/>
    </row>
    <row r="15" spans="1:12" s="4" customFormat="1" ht="15.75" x14ac:dyDescent="0.25">
      <c r="A15" s="9" t="s">
        <v>21</v>
      </c>
      <c r="B15" s="32"/>
      <c r="C15" s="32"/>
      <c r="D15" s="32"/>
      <c r="E15" s="34">
        <f>E91+E96+E99+E103</f>
        <v>7914538.0021680202</v>
      </c>
      <c r="F15" s="34">
        <f t="shared" ref="F15:G15" si="8">F91+F96+F99+F103</f>
        <v>-1770.0336376238411</v>
      </c>
      <c r="G15" s="34">
        <f t="shared" si="8"/>
        <v>746491.20452521299</v>
      </c>
      <c r="H15" s="34">
        <f t="shared" si="3"/>
        <v>8659259.1730556097</v>
      </c>
      <c r="I15" s="6"/>
      <c r="J15" s="34"/>
    </row>
    <row r="16" spans="1:12" s="4" customFormat="1" ht="15.75" x14ac:dyDescent="0.25">
      <c r="A16" s="9" t="s">
        <v>22</v>
      </c>
      <c r="B16" s="32"/>
      <c r="C16" s="32"/>
      <c r="D16" s="32"/>
      <c r="E16" s="34">
        <f>E106+E110+E113+E118</f>
        <v>8429589.2067493852</v>
      </c>
      <c r="F16" s="34">
        <f t="shared" ref="F16:G16" si="9">F106+F110+F113+F118</f>
        <v>-11863.937183085043</v>
      </c>
      <c r="G16" s="34">
        <f t="shared" si="9"/>
        <v>1094208.8204151299</v>
      </c>
      <c r="H16" s="34">
        <f t="shared" si="3"/>
        <v>9511934.0899814293</v>
      </c>
      <c r="I16" s="6"/>
      <c r="J16" s="34"/>
    </row>
    <row r="17" spans="1:10" s="4" customFormat="1" ht="15.75" x14ac:dyDescent="0.25">
      <c r="A17" s="9" t="s">
        <v>48</v>
      </c>
      <c r="B17" s="14"/>
      <c r="C17" s="14"/>
      <c r="D17" s="15"/>
      <c r="E17" s="34">
        <f>E121+E122+E123+E124+E125</f>
        <v>1344567</v>
      </c>
      <c r="F17" s="34">
        <f t="shared" ref="F17:G17" si="10">F121+F122+F123+F124+F125</f>
        <v>0</v>
      </c>
      <c r="G17" s="34">
        <f t="shared" si="10"/>
        <v>0</v>
      </c>
      <c r="H17" s="34">
        <f t="shared" si="3"/>
        <v>1344567</v>
      </c>
      <c r="I17" s="6"/>
      <c r="J17" s="34"/>
    </row>
    <row r="18" spans="1:10" s="4" customFormat="1" ht="17.25" x14ac:dyDescent="0.3">
      <c r="A18" s="33" t="s">
        <v>37</v>
      </c>
      <c r="B18" s="15"/>
      <c r="C18" s="15"/>
      <c r="D18" s="15"/>
      <c r="E18" s="34">
        <f>E45+E126</f>
        <v>67000</v>
      </c>
      <c r="F18" s="34">
        <f t="shared" ref="F18:G18" si="11">F45+F126</f>
        <v>0</v>
      </c>
      <c r="G18" s="34">
        <f t="shared" si="11"/>
        <v>0</v>
      </c>
      <c r="H18" s="34">
        <f t="shared" si="3"/>
        <v>67000</v>
      </c>
      <c r="I18" s="6"/>
      <c r="J18" s="34"/>
    </row>
    <row r="19" spans="1:10" s="4" customFormat="1" ht="15.75" x14ac:dyDescent="0.25">
      <c r="A19" s="81" t="s">
        <v>55</v>
      </c>
      <c r="B19" s="80"/>
      <c r="C19" s="80"/>
      <c r="D19" s="80"/>
      <c r="E19" s="82">
        <f>E126</f>
        <v>8710</v>
      </c>
      <c r="F19" s="82">
        <f t="shared" ref="F19:G19" si="12">F126</f>
        <v>0</v>
      </c>
      <c r="G19" s="82">
        <f t="shared" si="12"/>
        <v>0</v>
      </c>
      <c r="H19" s="82">
        <f t="shared" si="3"/>
        <v>8710</v>
      </c>
      <c r="I19" s="6"/>
      <c r="J19" s="82"/>
    </row>
    <row r="20" spans="1:10" s="4" customFormat="1" x14ac:dyDescent="0.2">
      <c r="A20" s="17"/>
      <c r="B20" s="15"/>
      <c r="C20" s="15"/>
      <c r="D20" s="15"/>
      <c r="E20" s="18"/>
    </row>
    <row r="21" spans="1:10" s="4" customFormat="1" ht="15.75" x14ac:dyDescent="0.25">
      <c r="A21" s="9" t="s">
        <v>17</v>
      </c>
      <c r="B21" s="8"/>
      <c r="C21" s="35"/>
      <c r="D21" s="36"/>
      <c r="E21" s="43">
        <f>E22+E25+E29</f>
        <v>563641.34558245249</v>
      </c>
      <c r="F21" s="43">
        <f t="shared" ref="F21:G21" si="13">F22+F25+F29</f>
        <v>-1825.7052987483357</v>
      </c>
      <c r="G21" s="43">
        <f t="shared" si="13"/>
        <v>99986.398038858795</v>
      </c>
      <c r="H21" s="43">
        <f>E21+F21+G21</f>
        <v>661802.03832256293</v>
      </c>
    </row>
    <row r="22" spans="1:10" s="4" customFormat="1" x14ac:dyDescent="0.2">
      <c r="A22" s="16" t="s">
        <v>4</v>
      </c>
      <c r="B22" s="37"/>
      <c r="C22" s="38"/>
      <c r="D22" s="38"/>
      <c r="E22" s="44">
        <f>E23</f>
        <v>256251.87566008899</v>
      </c>
      <c r="F22" s="44">
        <f t="shared" ref="F22:G22" si="14">F23</f>
        <v>4272</v>
      </c>
      <c r="G22" s="44">
        <f t="shared" si="14"/>
        <v>0</v>
      </c>
      <c r="H22" s="44">
        <f t="shared" ref="H22:H47" si="15">E22+F22+G22</f>
        <v>260523.87566008899</v>
      </c>
    </row>
    <row r="23" spans="1:10" s="4" customFormat="1" x14ac:dyDescent="0.2">
      <c r="A23" s="17" t="s">
        <v>5</v>
      </c>
      <c r="B23" s="39">
        <v>20</v>
      </c>
      <c r="C23" s="39">
        <v>50</v>
      </c>
      <c r="D23" s="15"/>
      <c r="E23" s="45">
        <f>254149.875660089+2102</f>
        <v>256251.87566008899</v>
      </c>
      <c r="F23" s="45">
        <v>4272</v>
      </c>
      <c r="G23" s="45"/>
      <c r="H23" s="45">
        <f t="shared" si="15"/>
        <v>260523.87566008899</v>
      </c>
    </row>
    <row r="24" spans="1:10" s="4" customFormat="1" x14ac:dyDescent="0.2">
      <c r="A24" s="17"/>
      <c r="B24" s="39"/>
      <c r="C24" s="39"/>
      <c r="D24" s="15"/>
      <c r="E24" s="45">
        <v>0</v>
      </c>
      <c r="H24" s="45"/>
    </row>
    <row r="25" spans="1:10" s="4" customFormat="1" x14ac:dyDescent="0.2">
      <c r="A25" s="21" t="s">
        <v>13</v>
      </c>
      <c r="B25" s="37"/>
      <c r="C25" s="38"/>
      <c r="D25" s="38"/>
      <c r="E25" s="46">
        <f>E26+E27</f>
        <v>307348.46992236353</v>
      </c>
      <c r="F25" s="46">
        <f t="shared" ref="F25:G25" si="16">F26+F27</f>
        <v>-6097.7052987483357</v>
      </c>
      <c r="G25" s="46">
        <f t="shared" si="16"/>
        <v>99986.398038858795</v>
      </c>
      <c r="H25" s="46">
        <f t="shared" si="15"/>
        <v>401237.16266247397</v>
      </c>
    </row>
    <row r="26" spans="1:10" s="4" customFormat="1" x14ac:dyDescent="0.2">
      <c r="A26" s="17" t="s">
        <v>8</v>
      </c>
      <c r="B26" s="39">
        <v>20</v>
      </c>
      <c r="C26" s="39">
        <v>55</v>
      </c>
      <c r="D26" s="15"/>
      <c r="E26" s="45">
        <v>261520.2600079962</v>
      </c>
      <c r="F26" s="45">
        <v>-5153.4100509206</v>
      </c>
      <c r="G26" s="45">
        <v>99986.398038858795</v>
      </c>
      <c r="H26" s="45">
        <f t="shared" si="15"/>
        <v>356353.24799593439</v>
      </c>
    </row>
    <row r="27" spans="1:10" s="4" customFormat="1" x14ac:dyDescent="0.2">
      <c r="A27" s="17" t="s">
        <v>9</v>
      </c>
      <c r="B27" s="39">
        <v>20</v>
      </c>
      <c r="C27" s="39">
        <v>55</v>
      </c>
      <c r="D27" s="15" t="s">
        <v>10</v>
      </c>
      <c r="E27" s="45">
        <v>45828.209914367297</v>
      </c>
      <c r="F27" s="45">
        <v>-944.29524782773603</v>
      </c>
      <c r="G27" s="45"/>
      <c r="H27" s="45">
        <f t="shared" si="15"/>
        <v>44883.91466653956</v>
      </c>
    </row>
    <row r="28" spans="1:10" s="4" customFormat="1" x14ac:dyDescent="0.2">
      <c r="A28" s="17"/>
      <c r="B28" s="39"/>
      <c r="C28" s="39"/>
      <c r="D28" s="15"/>
      <c r="E28" s="45"/>
      <c r="H28" s="45"/>
    </row>
    <row r="29" spans="1:10" s="4" customFormat="1" x14ac:dyDescent="0.2">
      <c r="A29" s="16" t="s">
        <v>12</v>
      </c>
      <c r="B29" s="37">
        <v>60</v>
      </c>
      <c r="C29" s="38">
        <v>610</v>
      </c>
      <c r="D29" s="40"/>
      <c r="E29" s="46">
        <v>41</v>
      </c>
      <c r="H29" s="45">
        <f t="shared" si="15"/>
        <v>41</v>
      </c>
    </row>
    <row r="30" spans="1:10" s="4" customFormat="1" x14ac:dyDescent="0.2">
      <c r="A30" s="13"/>
      <c r="B30" s="37"/>
      <c r="C30" s="38"/>
      <c r="D30" s="40"/>
      <c r="E30" s="45">
        <v>0</v>
      </c>
      <c r="H30" s="45"/>
    </row>
    <row r="31" spans="1:10" s="4" customFormat="1" ht="15.75" x14ac:dyDescent="0.25">
      <c r="A31" s="9" t="s">
        <v>18</v>
      </c>
      <c r="B31" s="41"/>
      <c r="C31" s="36"/>
      <c r="D31" s="36"/>
      <c r="E31" s="43">
        <f>E32+E35+E39+E47</f>
        <v>4174048.5710321586</v>
      </c>
      <c r="F31" s="43">
        <f t="shared" ref="F31:G31" si="17">F32+F35+F39+F47</f>
        <v>-241903.75459884782</v>
      </c>
      <c r="G31" s="43">
        <f t="shared" si="17"/>
        <v>141274.784226574</v>
      </c>
      <c r="H31" s="43">
        <f t="shared" si="15"/>
        <v>4073419.6006598845</v>
      </c>
    </row>
    <row r="32" spans="1:10" x14ac:dyDescent="0.2">
      <c r="A32" s="16" t="s">
        <v>6</v>
      </c>
      <c r="B32" s="41"/>
      <c r="C32" s="36"/>
      <c r="D32" s="36"/>
      <c r="E32" s="46">
        <f>E33</f>
        <v>5000</v>
      </c>
      <c r="F32" s="46">
        <f t="shared" ref="F32:G32" si="18">F33</f>
        <v>0</v>
      </c>
      <c r="G32" s="46">
        <f t="shared" si="18"/>
        <v>0</v>
      </c>
      <c r="H32" s="46">
        <f t="shared" si="15"/>
        <v>5000</v>
      </c>
    </row>
    <row r="33" spans="1:8" x14ac:dyDescent="0.2">
      <c r="A33" s="17" t="s">
        <v>24</v>
      </c>
      <c r="B33" s="39">
        <v>20</v>
      </c>
      <c r="C33" s="39">
        <v>41</v>
      </c>
      <c r="D33" s="13"/>
      <c r="E33" s="45">
        <v>5000</v>
      </c>
      <c r="H33" s="45">
        <f t="shared" si="15"/>
        <v>5000</v>
      </c>
    </row>
    <row r="34" spans="1:8" ht="15" customHeight="1" x14ac:dyDescent="0.2">
      <c r="A34" s="17"/>
      <c r="B34" s="41"/>
      <c r="C34" s="36"/>
      <c r="D34" s="36"/>
      <c r="E34" s="43"/>
      <c r="H34" s="45"/>
    </row>
    <row r="35" spans="1:8" x14ac:dyDescent="0.2">
      <c r="A35" s="16" t="s">
        <v>4</v>
      </c>
      <c r="B35" s="37"/>
      <c r="C35" s="42"/>
      <c r="D35" s="38"/>
      <c r="E35" s="44">
        <f>E36+E37</f>
        <v>2122191.9656530498</v>
      </c>
      <c r="F35" s="44">
        <f t="shared" ref="F35:G35" si="19">F36+F37</f>
        <v>29569</v>
      </c>
      <c r="G35" s="44">
        <f>G36+G37</f>
        <v>0</v>
      </c>
      <c r="H35" s="44">
        <f t="shared" si="15"/>
        <v>2151760.9656530498</v>
      </c>
    </row>
    <row r="36" spans="1:8" x14ac:dyDescent="0.2">
      <c r="A36" s="17" t="s">
        <v>5</v>
      </c>
      <c r="B36" s="39">
        <v>20</v>
      </c>
      <c r="C36" s="39">
        <v>50</v>
      </c>
      <c r="D36" s="15"/>
      <c r="E36" s="45">
        <f>1759276.96565305+397</f>
        <v>1759673.96565305</v>
      </c>
      <c r="F36" s="3">
        <v>29569</v>
      </c>
      <c r="H36" s="45">
        <f t="shared" si="15"/>
        <v>1789242.96565305</v>
      </c>
    </row>
    <row r="37" spans="1:8" s="85" customFormat="1" x14ac:dyDescent="0.2">
      <c r="A37" s="83" t="s">
        <v>43</v>
      </c>
      <c r="B37" s="77">
        <v>20</v>
      </c>
      <c r="C37" s="77">
        <v>50</v>
      </c>
      <c r="D37" s="77"/>
      <c r="E37" s="84">
        <v>362518</v>
      </c>
      <c r="H37" s="45">
        <f t="shared" si="15"/>
        <v>362518</v>
      </c>
    </row>
    <row r="38" spans="1:8" x14ac:dyDescent="0.2">
      <c r="A38" s="17"/>
      <c r="B38" s="39"/>
      <c r="C38" s="39"/>
      <c r="D38" s="15"/>
      <c r="E38" s="45"/>
      <c r="H38" s="45"/>
    </row>
    <row r="39" spans="1:8" x14ac:dyDescent="0.2">
      <c r="A39" s="21" t="s">
        <v>13</v>
      </c>
      <c r="B39" s="37"/>
      <c r="C39" s="38"/>
      <c r="D39" s="38"/>
      <c r="E39" s="44">
        <f>E40+E41+E42</f>
        <v>2046389.5418590847</v>
      </c>
      <c r="F39" s="44">
        <f t="shared" ref="F39:G39" si="20">F40+F41+F42</f>
        <v>-271472.75459884782</v>
      </c>
      <c r="G39" s="44">
        <f t="shared" si="20"/>
        <v>141274.784226574</v>
      </c>
      <c r="H39" s="44">
        <f t="shared" si="15"/>
        <v>1916191.5714868109</v>
      </c>
    </row>
    <row r="40" spans="1:8" x14ac:dyDescent="0.2">
      <c r="A40" s="17" t="s">
        <v>8</v>
      </c>
      <c r="B40" s="39">
        <v>20</v>
      </c>
      <c r="C40" s="39">
        <v>55</v>
      </c>
      <c r="D40" s="15"/>
      <c r="E40" s="45">
        <v>369512.3319447175</v>
      </c>
      <c r="F40" s="3">
        <v>-7281.4593510200702</v>
      </c>
      <c r="G40" s="45">
        <v>141274.784226574</v>
      </c>
      <c r="H40" s="45">
        <f t="shared" si="15"/>
        <v>503505.65682027146</v>
      </c>
    </row>
    <row r="41" spans="1:8" x14ac:dyDescent="0.2">
      <c r="A41" s="17" t="s">
        <v>9</v>
      </c>
      <c r="B41" s="39">
        <v>20</v>
      </c>
      <c r="C41" s="39">
        <v>55</v>
      </c>
      <c r="D41" s="15" t="s">
        <v>10</v>
      </c>
      <c r="E41" s="45">
        <v>45828.209914367297</v>
      </c>
      <c r="F41" s="3">
        <v>-944.29524782773603</v>
      </c>
      <c r="H41" s="45">
        <f t="shared" si="15"/>
        <v>44883.91466653956</v>
      </c>
    </row>
    <row r="42" spans="1:8" s="63" customFormat="1" x14ac:dyDescent="0.2">
      <c r="A42" s="75" t="s">
        <v>44</v>
      </c>
      <c r="B42" s="67">
        <v>20</v>
      </c>
      <c r="C42" s="67">
        <v>55</v>
      </c>
      <c r="D42" s="77"/>
      <c r="E42" s="68">
        <v>1631049</v>
      </c>
      <c r="F42" s="68">
        <v>-263247</v>
      </c>
      <c r="G42" s="68"/>
      <c r="H42" s="68">
        <f t="shared" si="15"/>
        <v>1367802</v>
      </c>
    </row>
    <row r="43" spans="1:8" x14ac:dyDescent="0.2">
      <c r="A43" s="17"/>
      <c r="B43" s="39"/>
      <c r="C43" s="39"/>
      <c r="D43" s="15"/>
      <c r="E43" s="45"/>
      <c r="H43" s="45"/>
    </row>
    <row r="44" spans="1:8" x14ac:dyDescent="0.2">
      <c r="A44" s="16" t="s">
        <v>54</v>
      </c>
      <c r="B44" s="39"/>
      <c r="C44" s="39"/>
      <c r="D44" s="15"/>
      <c r="E44" s="44">
        <f>E45</f>
        <v>58290</v>
      </c>
      <c r="F44" s="44">
        <f>F45</f>
        <v>0</v>
      </c>
      <c r="G44" s="44">
        <f>G45</f>
        <v>0</v>
      </c>
      <c r="H44" s="44">
        <f t="shared" si="15"/>
        <v>58290</v>
      </c>
    </row>
    <row r="45" spans="1:8" s="63" customFormat="1" x14ac:dyDescent="0.2">
      <c r="A45" s="75" t="s">
        <v>45</v>
      </c>
      <c r="B45" s="67">
        <v>20</v>
      </c>
      <c r="C45" s="76">
        <v>15</v>
      </c>
      <c r="D45" s="77" t="s">
        <v>38</v>
      </c>
      <c r="E45" s="68">
        <v>58290</v>
      </c>
      <c r="H45" s="45">
        <f t="shared" si="15"/>
        <v>58290</v>
      </c>
    </row>
    <row r="46" spans="1:8" x14ac:dyDescent="0.2">
      <c r="A46" s="17"/>
      <c r="B46" s="39"/>
      <c r="C46" s="39"/>
      <c r="D46" s="15"/>
      <c r="E46" s="45"/>
      <c r="H46" s="45">
        <f t="shared" si="15"/>
        <v>0</v>
      </c>
    </row>
    <row r="47" spans="1:8" x14ac:dyDescent="0.2">
      <c r="A47" s="16" t="s">
        <v>12</v>
      </c>
      <c r="B47" s="37">
        <v>60</v>
      </c>
      <c r="C47" s="38">
        <v>610</v>
      </c>
      <c r="D47" s="40"/>
      <c r="E47" s="46">
        <v>467.06352002390702</v>
      </c>
      <c r="H47" s="45">
        <f t="shared" si="15"/>
        <v>467.06352002390702</v>
      </c>
    </row>
    <row r="48" spans="1:8" x14ac:dyDescent="0.2">
      <c r="A48" s="13"/>
      <c r="B48" s="37"/>
      <c r="C48" s="38"/>
      <c r="D48" s="40"/>
      <c r="H48" s="45"/>
    </row>
    <row r="49" spans="1:8" ht="15.75" x14ac:dyDescent="0.25">
      <c r="A49" s="9" t="s">
        <v>19</v>
      </c>
      <c r="B49" s="41"/>
      <c r="C49" s="47"/>
      <c r="D49" s="36"/>
      <c r="E49" s="43">
        <f>E50+E56+E61</f>
        <v>3605876.8327119597</v>
      </c>
      <c r="F49" s="43">
        <f t="shared" ref="F49:G49" si="21">F50+F56+F61</f>
        <v>-229821.41252673086</v>
      </c>
      <c r="G49" s="43">
        <f t="shared" si="21"/>
        <v>400375.963696033</v>
      </c>
      <c r="H49" s="43">
        <f>E49+F49+G49</f>
        <v>3776431.3838812616</v>
      </c>
    </row>
    <row r="50" spans="1:8" x14ac:dyDescent="0.2">
      <c r="A50" s="16" t="s">
        <v>4</v>
      </c>
      <c r="B50" s="37"/>
      <c r="C50" s="38"/>
      <c r="D50" s="38"/>
      <c r="E50" s="44">
        <f>E51+E52+E53+E54</f>
        <v>2150070.9087262303</v>
      </c>
      <c r="F50" s="44">
        <f>F51+F52+F53+F54</f>
        <v>-207297</v>
      </c>
      <c r="G50" s="44">
        <f>G51+G52+G53+G54</f>
        <v>0</v>
      </c>
      <c r="H50" s="44">
        <f>E50+F50+G50</f>
        <v>1942773.9087262303</v>
      </c>
    </row>
    <row r="51" spans="1:8" x14ac:dyDescent="0.2">
      <c r="A51" s="17" t="s">
        <v>5</v>
      </c>
      <c r="B51" s="39">
        <v>20</v>
      </c>
      <c r="C51" s="39">
        <v>50</v>
      </c>
      <c r="D51" s="15"/>
      <c r="E51" s="45">
        <f>1081345.90872623+244</f>
        <v>1081589.90872623</v>
      </c>
      <c r="F51" s="3">
        <v>18174</v>
      </c>
      <c r="H51" s="45">
        <f t="shared" ref="H51:H113" si="22">E51+F51+G51</f>
        <v>1099763.90872623</v>
      </c>
    </row>
    <row r="52" spans="1:8" s="63" customFormat="1" x14ac:dyDescent="0.2">
      <c r="A52" s="69" t="s">
        <v>39</v>
      </c>
      <c r="B52" s="64">
        <v>10</v>
      </c>
      <c r="C52" s="64">
        <v>50</v>
      </c>
      <c r="D52" s="65" t="s">
        <v>36</v>
      </c>
      <c r="E52" s="45">
        <v>423823</v>
      </c>
      <c r="H52" s="45">
        <f t="shared" si="22"/>
        <v>423823</v>
      </c>
    </row>
    <row r="53" spans="1:8" s="63" customFormat="1" x14ac:dyDescent="0.2">
      <c r="A53" s="69" t="s">
        <v>40</v>
      </c>
      <c r="B53" s="64">
        <v>20</v>
      </c>
      <c r="C53" s="64">
        <v>50</v>
      </c>
      <c r="D53" s="65"/>
      <c r="E53" s="45">
        <v>236026</v>
      </c>
      <c r="F53" s="82">
        <f>110706-124238</f>
        <v>-13532</v>
      </c>
      <c r="H53" s="45">
        <f t="shared" si="22"/>
        <v>222494</v>
      </c>
    </row>
    <row r="54" spans="1:8" s="63" customFormat="1" x14ac:dyDescent="0.2">
      <c r="A54" s="69" t="s">
        <v>40</v>
      </c>
      <c r="B54" s="64">
        <v>20</v>
      </c>
      <c r="C54" s="64">
        <v>50</v>
      </c>
      <c r="D54" s="65" t="s">
        <v>23</v>
      </c>
      <c r="E54" s="45">
        <v>408632</v>
      </c>
      <c r="F54" s="86">
        <v>-211939</v>
      </c>
      <c r="H54" s="45">
        <f>E54+F54+G54</f>
        <v>196693</v>
      </c>
    </row>
    <row r="55" spans="1:8" s="63" customFormat="1" x14ac:dyDescent="0.2">
      <c r="A55" s="70"/>
      <c r="B55" s="71"/>
      <c r="C55" s="71"/>
      <c r="D55" s="72"/>
      <c r="E55" s="45"/>
      <c r="H55" s="45"/>
    </row>
    <row r="56" spans="1:8" s="63" customFormat="1" x14ac:dyDescent="0.2">
      <c r="A56" s="73" t="s">
        <v>13</v>
      </c>
      <c r="B56" s="74"/>
      <c r="C56" s="38"/>
      <c r="D56" s="38"/>
      <c r="E56" s="46">
        <f>E57+E58+E59</f>
        <v>1455723.260892764</v>
      </c>
      <c r="F56" s="46">
        <f>F57+F58+F59</f>
        <v>-22524.41252673087</v>
      </c>
      <c r="G56" s="46">
        <f t="shared" ref="G56" si="23">G57+G58+G59</f>
        <v>400375.963696033</v>
      </c>
      <c r="H56" s="46">
        <f t="shared" si="22"/>
        <v>1833574.812062066</v>
      </c>
    </row>
    <row r="57" spans="1:8" s="63" customFormat="1" x14ac:dyDescent="0.2">
      <c r="A57" s="70" t="s">
        <v>8</v>
      </c>
      <c r="B57" s="71">
        <v>20</v>
      </c>
      <c r="C57" s="71">
        <v>55</v>
      </c>
      <c r="D57" s="72"/>
      <c r="E57" s="45">
        <v>1047207.341064029</v>
      </c>
      <c r="F57" s="86">
        <v>-20635.8220310754</v>
      </c>
      <c r="G57" s="86">
        <v>400375.963696033</v>
      </c>
      <c r="H57" s="45">
        <f t="shared" si="22"/>
        <v>1426947.4827289865</v>
      </c>
    </row>
    <row r="58" spans="1:8" s="63" customFormat="1" x14ac:dyDescent="0.2">
      <c r="A58" s="70" t="s">
        <v>9</v>
      </c>
      <c r="B58" s="71">
        <v>20</v>
      </c>
      <c r="C58" s="71">
        <v>55</v>
      </c>
      <c r="D58" s="72" t="s">
        <v>10</v>
      </c>
      <c r="E58" s="45">
        <v>91655.919828735001</v>
      </c>
      <c r="F58" s="45">
        <v>-1888.59049565547</v>
      </c>
      <c r="H58" s="45">
        <f t="shared" si="22"/>
        <v>89767.329333079528</v>
      </c>
    </row>
    <row r="59" spans="1:8" s="63" customFormat="1" x14ac:dyDescent="0.2">
      <c r="A59" s="69" t="s">
        <v>41</v>
      </c>
      <c r="B59" s="64">
        <v>20</v>
      </c>
      <c r="C59" s="64">
        <v>55</v>
      </c>
      <c r="D59" s="72"/>
      <c r="E59" s="66">
        <v>316860</v>
      </c>
      <c r="H59" s="45">
        <f t="shared" si="22"/>
        <v>316860</v>
      </c>
    </row>
    <row r="60" spans="1:8" x14ac:dyDescent="0.2">
      <c r="A60" s="17"/>
      <c r="B60" s="39"/>
      <c r="C60" s="39"/>
      <c r="D60" s="15"/>
      <c r="E60" s="45"/>
      <c r="H60" s="45"/>
    </row>
    <row r="61" spans="1:8" x14ac:dyDescent="0.2">
      <c r="A61" s="16" t="s">
        <v>12</v>
      </c>
      <c r="B61" s="37">
        <v>60</v>
      </c>
      <c r="C61" s="38">
        <v>610</v>
      </c>
      <c r="D61" s="40"/>
      <c r="E61" s="46">
        <v>82.663092965526104</v>
      </c>
      <c r="F61" s="46"/>
      <c r="G61" s="46"/>
      <c r="H61" s="46">
        <f t="shared" si="22"/>
        <v>82.663092965526104</v>
      </c>
    </row>
    <row r="62" spans="1:8" x14ac:dyDescent="0.2">
      <c r="A62" s="13"/>
      <c r="B62" s="37"/>
      <c r="C62" s="38"/>
      <c r="D62" s="40"/>
      <c r="E62" s="45"/>
      <c r="H62" s="45"/>
    </row>
    <row r="63" spans="1:8" ht="15.75" x14ac:dyDescent="0.25">
      <c r="A63" s="9" t="s">
        <v>3</v>
      </c>
      <c r="B63" s="41"/>
      <c r="C63" s="47"/>
      <c r="D63" s="36"/>
      <c r="E63" s="43">
        <f>E64+E67+E71</f>
        <v>989464.72804223956</v>
      </c>
      <c r="F63" s="43">
        <f t="shared" ref="F63:G63" si="24">F64+F67+F71</f>
        <v>-1813.3005648230974</v>
      </c>
      <c r="G63" s="43">
        <f t="shared" si="24"/>
        <v>175141.845458767</v>
      </c>
      <c r="H63" s="43">
        <f t="shared" si="22"/>
        <v>1162793.2729361835</v>
      </c>
    </row>
    <row r="64" spans="1:8" x14ac:dyDescent="0.2">
      <c r="A64" s="16" t="s">
        <v>4</v>
      </c>
      <c r="B64" s="37"/>
      <c r="C64" s="38"/>
      <c r="D64" s="38"/>
      <c r="E64" s="44">
        <f>E65</f>
        <v>485501.88710678602</v>
      </c>
      <c r="F64" s="44">
        <f t="shared" ref="F64:G64" si="25">F65</f>
        <v>8158</v>
      </c>
      <c r="G64" s="44">
        <f t="shared" si="25"/>
        <v>0</v>
      </c>
      <c r="H64" s="44">
        <f t="shared" si="22"/>
        <v>493659.88710678602</v>
      </c>
    </row>
    <row r="65" spans="1:8" x14ac:dyDescent="0.2">
      <c r="A65" s="17" t="s">
        <v>5</v>
      </c>
      <c r="B65" s="39">
        <v>20</v>
      </c>
      <c r="C65" s="39">
        <v>50</v>
      </c>
      <c r="D65" s="15"/>
      <c r="E65" s="45">
        <f>485391.887106786+110</f>
        <v>485501.88710678602</v>
      </c>
      <c r="F65" s="45">
        <v>8158</v>
      </c>
      <c r="H65" s="45">
        <f t="shared" si="22"/>
        <v>493659.88710678602</v>
      </c>
    </row>
    <row r="66" spans="1:8" x14ac:dyDescent="0.2">
      <c r="A66" s="17"/>
      <c r="B66" s="39"/>
      <c r="C66" s="39"/>
      <c r="D66" s="15"/>
      <c r="E66" s="45"/>
      <c r="H66" s="45"/>
    </row>
    <row r="67" spans="1:8" x14ac:dyDescent="0.2">
      <c r="A67" s="21" t="s">
        <v>13</v>
      </c>
      <c r="B67" s="37"/>
      <c r="C67" s="38"/>
      <c r="D67" s="38"/>
      <c r="E67" s="46">
        <f>E68+E69</f>
        <v>503921.8409354536</v>
      </c>
      <c r="F67" s="46">
        <f t="shared" ref="F67:G67" si="26">F68+F69</f>
        <v>-9971.3005648230974</v>
      </c>
      <c r="G67" s="46">
        <f t="shared" si="26"/>
        <v>175141.845458767</v>
      </c>
      <c r="H67" s="46">
        <f t="shared" si="22"/>
        <v>669092.38582939748</v>
      </c>
    </row>
    <row r="68" spans="1:8" x14ac:dyDescent="0.2">
      <c r="A68" s="17" t="s">
        <v>8</v>
      </c>
      <c r="B68" s="39">
        <v>20</v>
      </c>
      <c r="C68" s="39">
        <v>55</v>
      </c>
      <c r="D68" s="15"/>
      <c r="E68" s="45">
        <v>458093.6310210863</v>
      </c>
      <c r="F68" s="45">
        <v>-9027.0053169953608</v>
      </c>
      <c r="G68" s="45">
        <v>175141.845458767</v>
      </c>
      <c r="H68" s="45">
        <f t="shared" si="22"/>
        <v>624208.47116285795</v>
      </c>
    </row>
    <row r="69" spans="1:8" x14ac:dyDescent="0.2">
      <c r="A69" s="17" t="s">
        <v>9</v>
      </c>
      <c r="B69" s="39">
        <v>20</v>
      </c>
      <c r="C69" s="39">
        <v>55</v>
      </c>
      <c r="D69" s="15" t="s">
        <v>10</v>
      </c>
      <c r="E69" s="45">
        <v>45828.209914367297</v>
      </c>
      <c r="F69" s="45">
        <v>-944.29524782773603</v>
      </c>
      <c r="H69" s="45">
        <f t="shared" si="22"/>
        <v>44883.91466653956</v>
      </c>
    </row>
    <row r="70" spans="1:8" x14ac:dyDescent="0.2">
      <c r="A70" s="17"/>
      <c r="B70" s="39"/>
      <c r="C70" s="39"/>
      <c r="D70" s="15"/>
      <c r="E70" s="45"/>
      <c r="H70" s="45"/>
    </row>
    <row r="71" spans="1:8" x14ac:dyDescent="0.2">
      <c r="A71" s="16" t="s">
        <v>12</v>
      </c>
      <c r="B71" s="37">
        <v>60</v>
      </c>
      <c r="C71" s="38">
        <v>610</v>
      </c>
      <c r="D71" s="40"/>
      <c r="E71" s="46">
        <v>41</v>
      </c>
      <c r="F71" s="46"/>
      <c r="G71" s="46"/>
      <c r="H71" s="46">
        <f t="shared" si="22"/>
        <v>41</v>
      </c>
    </row>
    <row r="72" spans="1:8" x14ac:dyDescent="0.2">
      <c r="A72" s="13"/>
      <c r="B72" s="37"/>
      <c r="C72" s="38"/>
      <c r="D72" s="40"/>
      <c r="E72" s="46"/>
      <c r="H72" s="45"/>
    </row>
    <row r="73" spans="1:8" ht="15.75" x14ac:dyDescent="0.25">
      <c r="A73" s="9" t="s">
        <v>20</v>
      </c>
      <c r="B73" s="41"/>
      <c r="C73" s="47"/>
      <c r="D73" s="36"/>
      <c r="E73" s="43">
        <f>E74+E77+E80+E84+E88</f>
        <v>4660302.8367794706</v>
      </c>
      <c r="F73" s="43">
        <f t="shared" ref="F73:G73" si="27">F74+F77+F80+F84+F88</f>
        <v>35241.143809858768</v>
      </c>
      <c r="G73" s="43">
        <f t="shared" si="27"/>
        <v>448060.98363942798</v>
      </c>
      <c r="H73" s="43">
        <f t="shared" si="22"/>
        <v>5143604.9642287577</v>
      </c>
    </row>
    <row r="74" spans="1:8" x14ac:dyDescent="0.2">
      <c r="A74" s="16" t="s">
        <v>6</v>
      </c>
      <c r="B74" s="37"/>
      <c r="C74" s="38"/>
      <c r="D74" s="38"/>
      <c r="E74" s="44">
        <f>E75</f>
        <v>155000</v>
      </c>
      <c r="F74" s="44">
        <f t="shared" ref="F74:G74" si="28">F75</f>
        <v>38832</v>
      </c>
      <c r="G74" s="44">
        <f t="shared" si="28"/>
        <v>0</v>
      </c>
      <c r="H74" s="44">
        <f t="shared" si="22"/>
        <v>193832</v>
      </c>
    </row>
    <row r="75" spans="1:8" x14ac:dyDescent="0.2">
      <c r="A75" s="17" t="s">
        <v>26</v>
      </c>
      <c r="B75" s="39">
        <v>20</v>
      </c>
      <c r="C75" s="39">
        <v>45</v>
      </c>
      <c r="D75" s="15" t="s">
        <v>7</v>
      </c>
      <c r="E75" s="45">
        <v>155000</v>
      </c>
      <c r="F75" s="45">
        <v>38832</v>
      </c>
      <c r="H75" s="45">
        <f t="shared" si="22"/>
        <v>193832</v>
      </c>
    </row>
    <row r="76" spans="1:8" ht="15.75" x14ac:dyDescent="0.25">
      <c r="A76" s="9"/>
      <c r="B76" s="41"/>
      <c r="C76" s="47"/>
      <c r="D76" s="36"/>
      <c r="E76" s="43"/>
      <c r="H76" s="45"/>
    </row>
    <row r="77" spans="1:8" x14ac:dyDescent="0.2">
      <c r="A77" s="16" t="s">
        <v>4</v>
      </c>
      <c r="B77" s="37"/>
      <c r="C77" s="38"/>
      <c r="D77" s="38"/>
      <c r="E77" s="44">
        <f>E78</f>
        <v>1216827.2972770201</v>
      </c>
      <c r="F77" s="44">
        <f t="shared" ref="F77:G77" si="29">F78</f>
        <v>20447</v>
      </c>
      <c r="G77" s="44">
        <f t="shared" si="29"/>
        <v>0</v>
      </c>
      <c r="H77" s="44">
        <f t="shared" si="22"/>
        <v>1237274.2972770201</v>
      </c>
    </row>
    <row r="78" spans="1:8" x14ac:dyDescent="0.2">
      <c r="A78" s="17" t="s">
        <v>5</v>
      </c>
      <c r="B78" s="39">
        <v>20</v>
      </c>
      <c r="C78" s="39">
        <v>50</v>
      </c>
      <c r="D78" s="15"/>
      <c r="E78" s="45">
        <f>1216552.29727702+275</f>
        <v>1216827.2972770201</v>
      </c>
      <c r="F78" s="45">
        <v>20447</v>
      </c>
      <c r="H78" s="45">
        <f t="shared" si="22"/>
        <v>1237274.2972770201</v>
      </c>
    </row>
    <row r="79" spans="1:8" x14ac:dyDescent="0.2">
      <c r="A79" s="17"/>
      <c r="B79" s="39"/>
      <c r="C79" s="39"/>
      <c r="D79" s="15"/>
      <c r="E79" s="45"/>
      <c r="H79" s="45"/>
    </row>
    <row r="80" spans="1:8" x14ac:dyDescent="0.2">
      <c r="A80" s="21" t="s">
        <v>13</v>
      </c>
      <c r="B80" s="37"/>
      <c r="C80" s="38"/>
      <c r="D80" s="38"/>
      <c r="E80" s="44">
        <f>E81+E82</f>
        <v>1217758.5395024503</v>
      </c>
      <c r="F80" s="44">
        <f t="shared" ref="F80:G80" si="30">F81+F82</f>
        <v>-24037.856190141236</v>
      </c>
      <c r="G80" s="44">
        <f t="shared" si="30"/>
        <v>448060.98363942798</v>
      </c>
      <c r="H80" s="44">
        <f t="shared" si="22"/>
        <v>1641781.6669517369</v>
      </c>
    </row>
    <row r="81" spans="1:10" x14ac:dyDescent="0.2">
      <c r="A81" s="17" t="s">
        <v>8</v>
      </c>
      <c r="B81" s="39">
        <v>20</v>
      </c>
      <c r="C81" s="39">
        <v>55</v>
      </c>
      <c r="D81" s="15"/>
      <c r="E81" s="45">
        <v>1171930.3295880831</v>
      </c>
      <c r="F81" s="45">
        <v>-23093.560942313499</v>
      </c>
      <c r="G81" s="45">
        <v>448060.98363942798</v>
      </c>
      <c r="H81" s="45">
        <f t="shared" si="22"/>
        <v>1596897.7522851976</v>
      </c>
    </row>
    <row r="82" spans="1:10" x14ac:dyDescent="0.2">
      <c r="A82" s="17" t="s">
        <v>9</v>
      </c>
      <c r="B82" s="39">
        <v>20</v>
      </c>
      <c r="C82" s="39">
        <v>55</v>
      </c>
      <c r="D82" s="15" t="s">
        <v>10</v>
      </c>
      <c r="E82" s="45">
        <v>45828.209914367297</v>
      </c>
      <c r="F82" s="45">
        <v>-944.29524782773603</v>
      </c>
      <c r="H82" s="45">
        <f t="shared" si="22"/>
        <v>44883.91466653956</v>
      </c>
    </row>
    <row r="83" spans="1:10" x14ac:dyDescent="0.2">
      <c r="A83" s="40"/>
      <c r="B83" s="41"/>
      <c r="C83" s="41"/>
      <c r="D83" s="40"/>
      <c r="E83" s="45"/>
      <c r="H83" s="45"/>
    </row>
    <row r="84" spans="1:10" x14ac:dyDescent="0.2">
      <c r="A84" s="20" t="s">
        <v>27</v>
      </c>
      <c r="B84" s="48"/>
      <c r="C84" s="48"/>
      <c r="D84" s="49"/>
      <c r="E84" s="44">
        <f>E85+E86</f>
        <v>2070676</v>
      </c>
      <c r="F84" s="44">
        <f t="shared" ref="F84:G84" si="31">F85+F86</f>
        <v>0</v>
      </c>
      <c r="G84" s="44">
        <f t="shared" si="31"/>
        <v>0</v>
      </c>
      <c r="H84" s="44">
        <f t="shared" si="22"/>
        <v>2070676</v>
      </c>
    </row>
    <row r="85" spans="1:10" x14ac:dyDescent="0.2">
      <c r="A85" s="17" t="s">
        <v>4</v>
      </c>
      <c r="B85" s="37">
        <v>40</v>
      </c>
      <c r="C85" s="39">
        <v>50</v>
      </c>
      <c r="D85" s="50"/>
      <c r="E85" s="45">
        <v>435771</v>
      </c>
      <c r="H85" s="45">
        <f t="shared" si="22"/>
        <v>435771</v>
      </c>
    </row>
    <row r="86" spans="1:10" x14ac:dyDescent="0.2">
      <c r="A86" s="17" t="s">
        <v>8</v>
      </c>
      <c r="B86" s="37">
        <v>40</v>
      </c>
      <c r="C86" s="39">
        <v>55</v>
      </c>
      <c r="D86" s="50"/>
      <c r="E86" s="45">
        <v>1634905</v>
      </c>
      <c r="H86" s="45">
        <f t="shared" si="22"/>
        <v>1634905</v>
      </c>
    </row>
    <row r="87" spans="1:10" x14ac:dyDescent="0.2">
      <c r="A87" s="19"/>
      <c r="B87" s="51"/>
      <c r="C87" s="51"/>
      <c r="D87" s="52"/>
      <c r="E87" s="45"/>
      <c r="H87" s="45"/>
    </row>
    <row r="88" spans="1:10" x14ac:dyDescent="0.2">
      <c r="A88" s="16" t="s">
        <v>12</v>
      </c>
      <c r="B88" s="37">
        <v>60</v>
      </c>
      <c r="C88" s="38">
        <v>610</v>
      </c>
      <c r="D88" s="40"/>
      <c r="E88" s="44">
        <v>41</v>
      </c>
      <c r="F88" s="44"/>
      <c r="G88" s="44"/>
      <c r="H88" s="44">
        <f t="shared" si="22"/>
        <v>41</v>
      </c>
    </row>
    <row r="89" spans="1:10" x14ac:dyDescent="0.2">
      <c r="A89" s="13"/>
      <c r="B89" s="37"/>
      <c r="C89" s="38"/>
      <c r="D89" s="40"/>
      <c r="H89" s="45"/>
    </row>
    <row r="90" spans="1:10" ht="15.75" x14ac:dyDescent="0.25">
      <c r="A90" s="9" t="s">
        <v>21</v>
      </c>
      <c r="B90" s="41"/>
      <c r="C90" s="47"/>
      <c r="D90" s="36"/>
      <c r="E90" s="43">
        <f>E91+E96+E99+E103</f>
        <v>7914538.0021680202</v>
      </c>
      <c r="F90" s="43">
        <f t="shared" ref="F90:G90" si="32">F91+F96+F99+F103</f>
        <v>-1770.0336376238411</v>
      </c>
      <c r="G90" s="43">
        <f t="shared" si="32"/>
        <v>746491.20452521299</v>
      </c>
      <c r="H90" s="43">
        <f t="shared" si="22"/>
        <v>8659259.1730556097</v>
      </c>
      <c r="I90" s="43"/>
      <c r="J90" s="43"/>
    </row>
    <row r="91" spans="1:10" x14ac:dyDescent="0.2">
      <c r="A91" s="16" t="s">
        <v>6</v>
      </c>
      <c r="B91" s="37"/>
      <c r="C91" s="38"/>
      <c r="D91" s="38"/>
      <c r="E91" s="44">
        <f>E92+E93+E94</f>
        <v>2850550.7749457201</v>
      </c>
      <c r="F91" s="46">
        <f t="shared" ref="F91:G91" si="33">F92+F93+F94</f>
        <v>0</v>
      </c>
      <c r="G91" s="46">
        <f t="shared" si="33"/>
        <v>0</v>
      </c>
      <c r="H91" s="46">
        <f t="shared" si="22"/>
        <v>2850550.7749457201</v>
      </c>
    </row>
    <row r="92" spans="1:10" x14ac:dyDescent="0.2">
      <c r="A92" s="17" t="s">
        <v>25</v>
      </c>
      <c r="B92" s="39">
        <v>20</v>
      </c>
      <c r="C92" s="39">
        <v>45</v>
      </c>
      <c r="D92" s="15"/>
      <c r="E92" s="45">
        <v>2779550.7749457201</v>
      </c>
      <c r="H92" s="45">
        <f t="shared" si="22"/>
        <v>2779550.7749457201</v>
      </c>
    </row>
    <row r="93" spans="1:10" x14ac:dyDescent="0.2">
      <c r="A93" s="17" t="s">
        <v>28</v>
      </c>
      <c r="B93" s="39">
        <v>20</v>
      </c>
      <c r="C93" s="39">
        <v>45</v>
      </c>
      <c r="D93" s="15" t="s">
        <v>29</v>
      </c>
      <c r="E93" s="45">
        <v>51000</v>
      </c>
      <c r="H93" s="45">
        <f t="shared" si="22"/>
        <v>51000</v>
      </c>
    </row>
    <row r="94" spans="1:10" x14ac:dyDescent="0.2">
      <c r="A94" s="17" t="s">
        <v>28</v>
      </c>
      <c r="B94" s="39">
        <v>20</v>
      </c>
      <c r="C94" s="39">
        <v>45</v>
      </c>
      <c r="D94" s="15" t="s">
        <v>30</v>
      </c>
      <c r="E94" s="45">
        <v>20000</v>
      </c>
      <c r="H94" s="45">
        <f t="shared" si="22"/>
        <v>20000</v>
      </c>
    </row>
    <row r="95" spans="1:10" x14ac:dyDescent="0.2">
      <c r="A95" s="40"/>
      <c r="B95" s="41"/>
      <c r="C95" s="41"/>
      <c r="D95" s="40"/>
      <c r="E95" s="45"/>
      <c r="H95" s="45"/>
    </row>
    <row r="96" spans="1:10" x14ac:dyDescent="0.2">
      <c r="A96" s="16" t="s">
        <v>4</v>
      </c>
      <c r="B96" s="37"/>
      <c r="C96" s="38"/>
      <c r="D96" s="38"/>
      <c r="E96" s="46">
        <f>E97</f>
        <v>2693646.9371212702</v>
      </c>
      <c r="F96" s="46">
        <f t="shared" ref="F96:G96" si="34">F97</f>
        <v>45262</v>
      </c>
      <c r="G96" s="46">
        <f t="shared" si="34"/>
        <v>0</v>
      </c>
      <c r="H96" s="46">
        <f t="shared" si="22"/>
        <v>2738908.9371212702</v>
      </c>
    </row>
    <row r="97" spans="1:8" x14ac:dyDescent="0.2">
      <c r="A97" s="17" t="s">
        <v>5</v>
      </c>
      <c r="B97" s="39">
        <v>20</v>
      </c>
      <c r="C97" s="39">
        <v>50</v>
      </c>
      <c r="D97" s="15"/>
      <c r="E97" s="45">
        <f>2693038.93712127+608</f>
        <v>2693646.9371212702</v>
      </c>
      <c r="F97" s="45">
        <v>45262</v>
      </c>
      <c r="H97" s="45">
        <f t="shared" si="22"/>
        <v>2738908.9371212702</v>
      </c>
    </row>
    <row r="98" spans="1:8" x14ac:dyDescent="0.2">
      <c r="A98" s="17"/>
      <c r="B98" s="39"/>
      <c r="C98" s="39"/>
      <c r="D98" s="15"/>
      <c r="E98" s="45"/>
      <c r="H98" s="45"/>
    </row>
    <row r="99" spans="1:8" x14ac:dyDescent="0.2">
      <c r="A99" s="21" t="s">
        <v>13</v>
      </c>
      <c r="B99" s="37"/>
      <c r="C99" s="38"/>
      <c r="D99" s="38"/>
      <c r="E99" s="46">
        <f>E100+E101</f>
        <v>2367778.337539399</v>
      </c>
      <c r="F99" s="46">
        <f t="shared" ref="F99:G99" si="35">F100+F101</f>
        <v>-47032.033637623841</v>
      </c>
      <c r="G99" s="46">
        <f t="shared" si="35"/>
        <v>746491.20452521299</v>
      </c>
      <c r="H99" s="46">
        <f t="shared" si="22"/>
        <v>3067237.5084269885</v>
      </c>
    </row>
    <row r="100" spans="1:8" x14ac:dyDescent="0.2">
      <c r="A100" s="17" t="s">
        <v>8</v>
      </c>
      <c r="B100" s="39">
        <v>20</v>
      </c>
      <c r="C100" s="39">
        <v>55</v>
      </c>
      <c r="D100" s="15"/>
      <c r="E100" s="45">
        <v>1952492.436683072</v>
      </c>
      <c r="F100" s="3">
        <v>-38474.9861159012</v>
      </c>
      <c r="G100" s="45">
        <v>746491.20452521299</v>
      </c>
      <c r="H100" s="45">
        <f t="shared" si="22"/>
        <v>2660508.6550923837</v>
      </c>
    </row>
    <row r="101" spans="1:8" x14ac:dyDescent="0.2">
      <c r="A101" s="17" t="s">
        <v>9</v>
      </c>
      <c r="B101" s="39">
        <v>20</v>
      </c>
      <c r="C101" s="39">
        <v>55</v>
      </c>
      <c r="D101" s="15" t="s">
        <v>10</v>
      </c>
      <c r="E101" s="45">
        <v>415285.90085632697</v>
      </c>
      <c r="F101" s="45">
        <v>-8557.0475217226394</v>
      </c>
      <c r="H101" s="45">
        <f t="shared" si="22"/>
        <v>406728.85333460436</v>
      </c>
    </row>
    <row r="102" spans="1:8" x14ac:dyDescent="0.2">
      <c r="A102" s="40"/>
      <c r="B102" s="41"/>
      <c r="C102" s="41"/>
      <c r="D102" s="40"/>
      <c r="E102" s="45"/>
      <c r="H102" s="45"/>
    </row>
    <row r="103" spans="1:8" x14ac:dyDescent="0.2">
      <c r="A103" s="16" t="s">
        <v>12</v>
      </c>
      <c r="B103" s="37">
        <v>60</v>
      </c>
      <c r="C103" s="38">
        <v>610</v>
      </c>
      <c r="D103" s="40"/>
      <c r="E103" s="46">
        <v>2561.9525616312299</v>
      </c>
      <c r="F103" s="46"/>
      <c r="G103" s="46"/>
      <c r="H103" s="46">
        <f t="shared" si="22"/>
        <v>2561.9525616312299</v>
      </c>
    </row>
    <row r="104" spans="1:8" x14ac:dyDescent="0.2">
      <c r="A104" s="16"/>
      <c r="B104" s="37"/>
      <c r="C104" s="38"/>
      <c r="D104" s="40"/>
      <c r="E104" s="46"/>
      <c r="H104" s="45"/>
    </row>
    <row r="105" spans="1:8" ht="15.75" x14ac:dyDescent="0.25">
      <c r="A105" s="9" t="s">
        <v>22</v>
      </c>
      <c r="B105" s="37"/>
      <c r="C105" s="42"/>
      <c r="D105" s="40"/>
      <c r="E105" s="43">
        <f>E106+E110+E113+E118</f>
        <v>8429589.2067493852</v>
      </c>
      <c r="F105" s="43">
        <f t="shared" ref="F105" si="36">F106+F110+F113+F118</f>
        <v>-11863.937183085043</v>
      </c>
      <c r="G105" s="43">
        <f>G106+G110+G113+G118</f>
        <v>1094208.8204151299</v>
      </c>
      <c r="H105" s="43">
        <f t="shared" si="22"/>
        <v>9511934.0899814293</v>
      </c>
    </row>
    <row r="106" spans="1:8" x14ac:dyDescent="0.2">
      <c r="A106" s="16" t="s">
        <v>6</v>
      </c>
      <c r="B106" s="37"/>
      <c r="C106" s="38"/>
      <c r="D106" s="38"/>
      <c r="E106" s="44">
        <f>E107+E108</f>
        <v>4813749.1657320168</v>
      </c>
      <c r="F106" s="44">
        <f t="shared" ref="F106:G106" si="37">F107+F108</f>
        <v>0</v>
      </c>
      <c r="G106" s="44">
        <f t="shared" si="37"/>
        <v>0</v>
      </c>
      <c r="H106" s="44">
        <f t="shared" si="22"/>
        <v>4813749.1657320168</v>
      </c>
    </row>
    <row r="107" spans="1:8" x14ac:dyDescent="0.2">
      <c r="A107" s="53" t="s">
        <v>31</v>
      </c>
      <c r="B107" s="39">
        <v>20</v>
      </c>
      <c r="C107" s="39">
        <v>45</v>
      </c>
      <c r="D107" s="15"/>
      <c r="E107" s="45">
        <f>588748.165732017+1</f>
        <v>588749.16573201702</v>
      </c>
      <c r="H107" s="45">
        <f t="shared" si="22"/>
        <v>588749.16573201702</v>
      </c>
    </row>
    <row r="108" spans="1:8" x14ac:dyDescent="0.2">
      <c r="A108" s="53" t="s">
        <v>32</v>
      </c>
      <c r="B108" s="39">
        <v>20</v>
      </c>
      <c r="C108" s="39">
        <v>45</v>
      </c>
      <c r="D108" s="15" t="s">
        <v>33</v>
      </c>
      <c r="E108" s="45">
        <v>4225000</v>
      </c>
      <c r="H108" s="45">
        <f t="shared" si="22"/>
        <v>4225000</v>
      </c>
    </row>
    <row r="109" spans="1:8" ht="15.75" x14ac:dyDescent="0.25">
      <c r="A109" s="9"/>
      <c r="B109" s="37"/>
      <c r="C109" s="42"/>
      <c r="D109" s="40"/>
      <c r="E109" s="43"/>
      <c r="H109" s="45"/>
    </row>
    <row r="110" spans="1:8" x14ac:dyDescent="0.2">
      <c r="A110" s="16" t="s">
        <v>4</v>
      </c>
      <c r="B110" s="37"/>
      <c r="C110" s="38"/>
      <c r="D110" s="38"/>
      <c r="E110" s="44">
        <f>E111</f>
        <v>1631109.53166888</v>
      </c>
      <c r="F110" s="44">
        <f t="shared" ref="F110:G110" si="38">F111</f>
        <v>27408</v>
      </c>
      <c r="G110" s="44">
        <f t="shared" si="38"/>
        <v>0</v>
      </c>
      <c r="H110" s="44">
        <f t="shared" si="22"/>
        <v>1658517.53166888</v>
      </c>
    </row>
    <row r="111" spans="1:8" x14ac:dyDescent="0.2">
      <c r="A111" s="17" t="s">
        <v>5</v>
      </c>
      <c r="B111" s="39">
        <v>20</v>
      </c>
      <c r="C111" s="39">
        <v>50</v>
      </c>
      <c r="D111" s="15"/>
      <c r="E111" s="45">
        <f>1630741.53166888+368</f>
        <v>1631109.53166888</v>
      </c>
      <c r="F111" s="45">
        <v>27408</v>
      </c>
      <c r="H111" s="45">
        <f t="shared" si="22"/>
        <v>1658517.53166888</v>
      </c>
    </row>
    <row r="112" spans="1:8" x14ac:dyDescent="0.2">
      <c r="A112" s="17"/>
      <c r="B112" s="39"/>
      <c r="C112" s="39"/>
      <c r="D112" s="15"/>
      <c r="E112" s="45"/>
      <c r="H112" s="45"/>
    </row>
    <row r="113" spans="1:8" x14ac:dyDescent="0.2">
      <c r="A113" s="16" t="s">
        <v>34</v>
      </c>
      <c r="B113" s="37"/>
      <c r="C113" s="38"/>
      <c r="D113" s="38"/>
      <c r="E113" s="44">
        <f>E114+E115+E116</f>
        <v>1984565.5093484889</v>
      </c>
      <c r="F113" s="44">
        <f t="shared" ref="F113" si="39">F114+F115+F116</f>
        <v>-39271.937183085043</v>
      </c>
      <c r="G113" s="44">
        <f>G114+G115+G116</f>
        <v>1094208.8204151299</v>
      </c>
      <c r="H113" s="44">
        <f t="shared" si="22"/>
        <v>3039502.3925805334</v>
      </c>
    </row>
    <row r="114" spans="1:8" x14ac:dyDescent="0.2">
      <c r="A114" s="54" t="s">
        <v>8</v>
      </c>
      <c r="B114" s="39">
        <v>20</v>
      </c>
      <c r="C114" s="39">
        <v>55</v>
      </c>
      <c r="D114" s="15"/>
      <c r="E114" s="45">
        <v>1801253.6696910199</v>
      </c>
      <c r="F114" s="45">
        <v>-35494.756191774097</v>
      </c>
      <c r="G114" s="45">
        <v>688668.82041513</v>
      </c>
      <c r="H114" s="45">
        <f t="shared" ref="H114:H126" si="40">E114+F114+G114</f>
        <v>2454427.7339143758</v>
      </c>
    </row>
    <row r="115" spans="1:8" x14ac:dyDescent="0.2">
      <c r="A115" s="54" t="s">
        <v>9</v>
      </c>
      <c r="B115" s="39">
        <v>20</v>
      </c>
      <c r="C115" s="39">
        <v>55</v>
      </c>
      <c r="D115" s="15" t="s">
        <v>10</v>
      </c>
      <c r="E115" s="45">
        <v>183311.83965746901</v>
      </c>
      <c r="F115" s="45">
        <v>-3777.18099131095</v>
      </c>
      <c r="H115" s="45">
        <f>E115+F115+G115</f>
        <v>179534.65866615807</v>
      </c>
    </row>
    <row r="116" spans="1:8" x14ac:dyDescent="0.2">
      <c r="A116" s="54" t="s">
        <v>59</v>
      </c>
      <c r="B116" s="39">
        <v>20</v>
      </c>
      <c r="C116" s="39">
        <v>55</v>
      </c>
      <c r="D116" s="15" t="s">
        <v>60</v>
      </c>
      <c r="E116" s="45">
        <v>0</v>
      </c>
      <c r="F116" s="45"/>
      <c r="G116" s="45">
        <v>405540</v>
      </c>
      <c r="H116" s="45">
        <f>E116+F116+G116</f>
        <v>405540</v>
      </c>
    </row>
    <row r="117" spans="1:8" x14ac:dyDescent="0.2">
      <c r="A117" s="40"/>
      <c r="B117" s="41"/>
      <c r="C117" s="41"/>
      <c r="D117" s="40"/>
      <c r="E117" s="45"/>
      <c r="H117" s="45"/>
    </row>
    <row r="118" spans="1:8" x14ac:dyDescent="0.2">
      <c r="A118" s="16" t="s">
        <v>12</v>
      </c>
      <c r="B118" s="37">
        <v>60</v>
      </c>
      <c r="C118" s="38">
        <v>610</v>
      </c>
      <c r="D118" s="40"/>
      <c r="E118" s="44">
        <v>165</v>
      </c>
      <c r="F118" s="44"/>
      <c r="G118" s="44"/>
      <c r="H118" s="44">
        <f t="shared" si="40"/>
        <v>165</v>
      </c>
    </row>
    <row r="119" spans="1:8" x14ac:dyDescent="0.2">
      <c r="A119" s="16"/>
      <c r="B119" s="37"/>
      <c r="C119" s="38"/>
      <c r="D119" s="40"/>
      <c r="E119" s="46"/>
      <c r="H119" s="45"/>
    </row>
    <row r="120" spans="1:8" ht="15.75" x14ac:dyDescent="0.25">
      <c r="A120" s="9" t="s">
        <v>11</v>
      </c>
      <c r="B120" s="55"/>
      <c r="C120" s="56"/>
      <c r="D120" s="57"/>
      <c r="E120" s="43">
        <f>E121+E122+E123+E124+E125+E126</f>
        <v>1353277</v>
      </c>
      <c r="F120" s="43">
        <f t="shared" ref="F120:G120" si="41">F121+F122+F123+F124+F125+F126</f>
        <v>0</v>
      </c>
      <c r="G120" s="43">
        <f t="shared" si="41"/>
        <v>0</v>
      </c>
      <c r="H120" s="43">
        <f t="shared" si="40"/>
        <v>1353277</v>
      </c>
    </row>
    <row r="121" spans="1:8" x14ac:dyDescent="0.2">
      <c r="A121" s="58" t="s">
        <v>11</v>
      </c>
      <c r="B121" s="37">
        <v>10</v>
      </c>
      <c r="C121" s="32">
        <v>601</v>
      </c>
      <c r="D121" s="56"/>
      <c r="E121" s="59">
        <v>753660</v>
      </c>
      <c r="H121" s="45">
        <f t="shared" si="40"/>
        <v>753660</v>
      </c>
    </row>
    <row r="122" spans="1:8" x14ac:dyDescent="0.2">
      <c r="A122" s="13" t="s">
        <v>35</v>
      </c>
      <c r="B122" s="39">
        <v>10</v>
      </c>
      <c r="C122" s="32">
        <v>601</v>
      </c>
      <c r="D122" s="15" t="s">
        <v>10</v>
      </c>
      <c r="E122" s="60">
        <v>174712</v>
      </c>
      <c r="H122" s="45">
        <f t="shared" si="40"/>
        <v>174712</v>
      </c>
    </row>
    <row r="123" spans="1:8" x14ac:dyDescent="0.2">
      <c r="A123" s="54" t="s">
        <v>51</v>
      </c>
      <c r="B123" s="37">
        <v>40</v>
      </c>
      <c r="C123" s="32">
        <v>601</v>
      </c>
      <c r="D123" s="38"/>
      <c r="E123" s="59">
        <v>142426</v>
      </c>
      <c r="H123" s="45">
        <f t="shared" si="40"/>
        <v>142426</v>
      </c>
    </row>
    <row r="124" spans="1:8" s="63" customFormat="1" x14ac:dyDescent="0.2">
      <c r="A124" s="63" t="s">
        <v>42</v>
      </c>
      <c r="B124" s="64">
        <v>10</v>
      </c>
      <c r="C124" s="64">
        <v>601</v>
      </c>
      <c r="D124" s="65"/>
      <c r="E124" s="66">
        <v>32397</v>
      </c>
      <c r="H124" s="45">
        <f t="shared" si="40"/>
        <v>32397</v>
      </c>
    </row>
    <row r="125" spans="1:8" s="63" customFormat="1" x14ac:dyDescent="0.2">
      <c r="A125" s="63" t="s">
        <v>46</v>
      </c>
      <c r="B125" s="67">
        <v>10</v>
      </c>
      <c r="C125" s="67">
        <v>601</v>
      </c>
      <c r="D125" s="65"/>
      <c r="E125" s="66">
        <v>241372</v>
      </c>
      <c r="H125" s="45">
        <f t="shared" si="40"/>
        <v>241372</v>
      </c>
    </row>
    <row r="126" spans="1:8" s="63" customFormat="1" x14ac:dyDescent="0.2">
      <c r="A126" s="63" t="s">
        <v>47</v>
      </c>
      <c r="B126" s="67">
        <v>10</v>
      </c>
      <c r="C126" s="67">
        <v>601</v>
      </c>
      <c r="D126" s="65"/>
      <c r="E126" s="68">
        <v>8710</v>
      </c>
      <c r="H126" s="45">
        <f t="shared" si="40"/>
        <v>8710</v>
      </c>
    </row>
    <row r="128" spans="1:8" x14ac:dyDescent="0.2">
      <c r="A128" s="62"/>
      <c r="B128" s="61"/>
      <c r="C128" s="61"/>
      <c r="D128" s="62"/>
      <c r="E128" s="62"/>
    </row>
  </sheetData>
  <dataConsolidate/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Justiitsministeerium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2022-04-06T13:57:40Z</cp:lastPrinted>
  <dcterms:created xsi:type="dcterms:W3CDTF">2021-12-14T12:38:30Z</dcterms:created>
  <dcterms:modified xsi:type="dcterms:W3CDTF">2022-04-08T05:55:16Z</dcterms:modified>
</cp:coreProperties>
</file>